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440" windowHeight="8820"/>
  </bookViews>
  <sheets>
    <sheet name="wpływ na jst manipulacyjna" sheetId="1" r:id="rId1"/>
    <sheet name="wpływ na jst egzekucyjna " sheetId="3" r:id="rId2"/>
    <sheet name="Suma" sheetId="4" r:id="rId3"/>
    <sheet name="Wydatki" sheetId="5" r:id="rId4"/>
  </sheets>
  <definedNames>
    <definedName name="_xlnm.Print_Area" localSheetId="1">'wpływ na jst egzekucyjna '!$A$1:$I$37</definedName>
    <definedName name="_xlnm.Print_Area" localSheetId="0">'wpływ na jst manipulacyjna'!$A$1:$I$37</definedName>
  </definedNames>
  <calcPr calcId="152511"/>
</workbook>
</file>

<file path=xl/calcChain.xml><?xml version="1.0" encoding="utf-8"?>
<calcChain xmlns="http://schemas.openxmlformats.org/spreadsheetml/2006/main">
  <c r="B12" i="5"/>
  <c r="C17" l="1"/>
  <c r="E7"/>
  <c r="E6"/>
  <c r="E5"/>
  <c r="E8" l="1"/>
  <c r="C9" i="4"/>
  <c r="D7"/>
  <c r="D9" s="1"/>
  <c r="C18" s="1"/>
  <c r="D6"/>
  <c r="C17" l="1"/>
  <c r="C16"/>
  <c r="E22" i="3"/>
  <c r="C27" i="4" l="1"/>
  <c r="G18" i="1"/>
  <c r="C18" l="1"/>
  <c r="C27" s="1"/>
  <c r="G27" l="1"/>
  <c r="G29" s="1"/>
  <c r="G28" i="3" l="1"/>
  <c r="I28" s="1"/>
  <c r="G27"/>
  <c r="I27" s="1"/>
  <c r="A35"/>
  <c r="I29" l="1"/>
  <c r="C35" s="1"/>
  <c r="E35" s="1"/>
  <c r="E30" i="1"/>
</calcChain>
</file>

<file path=xl/sharedStrings.xml><?xml version="1.0" encoding="utf-8"?>
<sst xmlns="http://schemas.openxmlformats.org/spreadsheetml/2006/main" count="108" uniqueCount="102">
  <si>
    <t>Zmiany w zakresie opłaty manipulacyjnej</t>
  </si>
  <si>
    <t>Wysokość opłaty manipulacyjnej obecnie</t>
  </si>
  <si>
    <t>Wysokość opłaty manipulacyjnej zgodnie z projektowanymi regulacjami</t>
  </si>
  <si>
    <t>1%*należności objete tytułem wykonawczym, nie mniej niż 1,40 zł</t>
  </si>
  <si>
    <t>stawka</t>
  </si>
  <si>
    <t>Naliczona opłata manipulacyjna 
w mln zł</t>
  </si>
  <si>
    <t>1% należności objetej tytułem wykonawczym</t>
  </si>
  <si>
    <t xml:space="preserve">40 zł od tytułu wykonawczego </t>
  </si>
  <si>
    <t xml:space="preserve"> dotychczasowych przepisów </t>
  </si>
  <si>
    <t>Wysokość prognozowanej opłaty manipulacyjnej naliczonej na podstawie:</t>
  </si>
  <si>
    <t xml:space="preserve"> projektowanych przepisów </t>
  </si>
  <si>
    <t>Wysokość prognozowanych rocznych dochodów z opłaty manipulacyjnej naliczonej na podstawie:</t>
  </si>
  <si>
    <t>naliczona opłata manipulacyjna 
w mln zł</t>
  </si>
  <si>
    <t>Zmiany w zakresie opłat egzekucyjnych</t>
  </si>
  <si>
    <t>Wysokość opłaty egzekucyjnej zgodnie z projektowanymi regulacjami</t>
  </si>
  <si>
    <t>zajęcie świadczeń z ubezpieczenia społecznego, zajęcie wynagrodzenia 
4% należności objete tytułem wykonawczym,nie mniej niż odpowiednio 1,4 zł i 2,50 zł</t>
  </si>
  <si>
    <t>Wysokość opłat egzekucyjnych obecnie</t>
  </si>
  <si>
    <t>pobranie, zajęcie innych wierzytelności, odebranie ruchomości, przeprowadzenie licytacji lub sprzedaż ruchomości  
5% należności objete tytułem wykonawczym, nie mniej niż odpowiednio 2,50 zł, 4,20 zł, lub 6,80 zł</t>
  </si>
  <si>
    <t>zajęcie ruchomości 
6% należności objete tytułem wykonawczym,nie mniej niż 6,80 zł</t>
  </si>
  <si>
    <t>spisanie protokołu o stanie majątkowym 
10% należności objete tytułem wykonawczym,nie więcej niż 3 zł</t>
  </si>
  <si>
    <t>spisanie protokołu o udaremnieniu egzekucji z zajętych ruchomości
10% należności objete tytułem wykonawczym,nie mniej niż 13,50 zł</t>
  </si>
  <si>
    <t>pomoc służb 13,50 zł</t>
  </si>
  <si>
    <t xml:space="preserve">opłaty za pobranie </t>
  </si>
  <si>
    <t>opłaty za zajęcia świadczeń z ubezpieczenia społecznego</t>
  </si>
  <si>
    <t>opłaty za zajęcia wynagrodzenia za pracę</t>
  </si>
  <si>
    <t>opłaty za zajęcia innych wierzytelności</t>
  </si>
  <si>
    <t>suma uzyskanych opłat egekucyjnych</t>
  </si>
  <si>
    <t>stawka opłaty egzekucyjnej</t>
  </si>
  <si>
    <t>wysokość  prognozowaj opłaty egzekucyjnej na podstawie nowych przepisów</t>
  </si>
  <si>
    <t xml:space="preserve"> </t>
  </si>
  <si>
    <t>procentowy udział kwot od których nie liczy się opłaty egzekucyjnej ze względu na przekroczenie górnej granicy opłaty</t>
  </si>
  <si>
    <t>kwoty od których będzie naliczona opłata egzekucyjna
2-3*2</t>
  </si>
  <si>
    <t>suma</t>
  </si>
  <si>
    <t>dotychczasowe dochody</t>
  </si>
  <si>
    <t>dochody prognozowane</t>
  </si>
  <si>
    <t>wzrost dochodów (2-1)</t>
  </si>
  <si>
    <t xml:space="preserve">efektywność egzekucji </t>
  </si>
  <si>
    <t>zakłada się, że zmniejszenie wpływu do organu egzekucyjnego  liczby tytułów wykonawczcych obejmujących należności do 500 zł wpłynie na spadek efektywności  egzekucji opłaty manipulacyjnej o 5%</t>
  </si>
  <si>
    <t>w tys zł</t>
  </si>
  <si>
    <t>Naliczona opłata manipulacyjna 
w  tys. zł</t>
  </si>
  <si>
    <t>średnia suma należności objętych tytułami wykonawczymi w egzekucji u prezydenta miasta
w tys. zł</t>
  </si>
  <si>
    <t>Naliczona opłata manipulacyjna 
w tys. zł</t>
  </si>
  <si>
    <t>dotochczasowe  średnie dochody jednostki samorządu terytorialnego 
w tys.  zł</t>
  </si>
  <si>
    <t>średnie dochody z opłaty manipulacyjnej 
w tys. zł</t>
  </si>
  <si>
    <t>wysokość należności wyegzekwowanych
w tys. zł</t>
  </si>
  <si>
    <t>wysokość należności zapłaconych wierzycielowi lub organowi egzekucyjnemu
w tys. zł</t>
  </si>
  <si>
    <t>prognozowany roczny średni wzrost dochodów jednostki samorządu terytorialnego w związku ze zmianą przepisów dotyczących opłat egzekucyjnych                                                                     w tys. zł</t>
  </si>
  <si>
    <t>Razem</t>
  </si>
  <si>
    <t>rok po wejściu w życie ustawy</t>
  </si>
  <si>
    <t>w mln zł</t>
  </si>
  <si>
    <r>
      <t>0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 1)</t>
    </r>
  </si>
  <si>
    <r>
      <t>1</t>
    </r>
    <r>
      <rPr>
        <vertAlign val="superscript"/>
        <sz val="11"/>
        <color theme="1"/>
        <rFont val="Calibri"/>
        <family val="2"/>
        <charset val="238"/>
        <scheme val="minor"/>
      </rPr>
      <t>2)</t>
    </r>
  </si>
  <si>
    <r>
      <t>2</t>
    </r>
    <r>
      <rPr>
        <vertAlign val="superscript"/>
        <sz val="11"/>
        <color theme="1"/>
        <rFont val="Calibri"/>
        <family val="2"/>
        <charset val="238"/>
        <scheme val="minor"/>
      </rPr>
      <t>3)</t>
    </r>
  </si>
  <si>
    <r>
      <t>3</t>
    </r>
    <r>
      <rPr>
        <vertAlign val="superscript"/>
        <sz val="11"/>
        <color theme="1"/>
        <rFont val="Calibri"/>
        <family val="2"/>
        <charset val="238"/>
        <scheme val="minor"/>
      </rPr>
      <t>4)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</si>
  <si>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rPr>
        <vertAlign val="superscript"/>
        <sz val="11"/>
        <color theme="1"/>
        <rFont val="Calibri"/>
        <family val="2"/>
        <charset val="238"/>
        <scheme val="minor"/>
      </rPr>
      <t>2)</t>
    </r>
    <r>
      <rPr>
        <sz val="11"/>
        <color theme="1"/>
        <rFont val="Calibri"/>
        <family val="2"/>
        <charset val="238"/>
        <scheme val="minor"/>
      </rPr>
      <t xml:space="preserve"> biorąc pod uwagę średni czas trwania postępowania egzekucyjnego przyjmuje się, iż w pierwszym roku obowiązywania ustawy koszty egzekucyjne naliczane według nowych zasad będą dotyczyły ok. 50% wszystkich postępowań egzekucyjnych</t>
    </r>
  </si>
  <si>
    <r>
      <rPr>
        <vertAlign val="superscript"/>
        <sz val="11"/>
        <color theme="1"/>
        <rFont val="Calibri"/>
        <family val="2"/>
        <charset val="238"/>
        <scheme val="minor"/>
      </rPr>
      <t>3)</t>
    </r>
    <r>
      <rPr>
        <sz val="11"/>
        <color theme="1"/>
        <rFont val="Calibri"/>
        <family val="2"/>
        <charset val="238"/>
        <scheme val="minor"/>
      </rPr>
      <t xml:space="preserve"> biorąc pod uwagę średni czas trwania postępowania egzekucyjnego przyjmuje się, iż w drugim roku obowiązywania ustawy koszty egzekucyjne naliczane według nowych zasad będą dotyczyły już ok. 70% wszystkich postępowań egzekucyjnych</t>
    </r>
  </si>
  <si>
    <r>
      <rPr>
        <vertAlign val="superscript"/>
        <sz val="11"/>
        <color theme="1"/>
        <rFont val="Calibri"/>
        <family val="2"/>
        <charset val="238"/>
        <scheme val="minor"/>
      </rPr>
      <t>4)</t>
    </r>
    <r>
      <rPr>
        <sz val="11"/>
        <color theme="1"/>
        <rFont val="Calibri"/>
        <family val="2"/>
        <charset val="238"/>
        <scheme val="minor"/>
      </rPr>
      <t xml:space="preserve"> biorąc pod uwagę średni czas trwania postępowania egzekucyjnego przyjmuje się, iż począwszy od trzeciego roku obowiązywania ustawy koszty egzekucyjne naliczane według nowych zasad będą dotyczyły ok. 100% wszystkich postępowań egzekucyjnych</t>
    </r>
  </si>
  <si>
    <t xml:space="preserve">Wzrost dochodów dla wszystkich jednostek samorządu terytorialnego </t>
  </si>
  <si>
    <t>opłata manipulacyjna</t>
  </si>
  <si>
    <t>opłata egzekucyjna</t>
  </si>
  <si>
    <t>średni wzrost dochodów jednostki samorządu terytorialnego</t>
  </si>
  <si>
    <t>suma wzrost dochodów jednostek samorządu terytorialnego będących organami egzekucyjnymi (47)</t>
  </si>
  <si>
    <r>
      <rPr>
        <vertAlign val="superscript"/>
        <sz val="11"/>
        <color theme="1"/>
        <rFont val="Calibri"/>
        <family val="2"/>
        <charset val="238"/>
        <scheme val="minor"/>
      </rPr>
      <t>1)</t>
    </r>
    <r>
      <rPr>
        <sz val="11"/>
        <color theme="1"/>
        <rFont val="Calibri"/>
        <family val="2"/>
        <charset val="238"/>
        <scheme val="minor"/>
      </rPr>
      <t xml:space="preserve"> biorąc pod uwagę średni czas trwania postępowania egzekucyjnego przyjmuje się, iż w roku wejścia w życie ustawy koszty egzekucyjne naliczane według nowych zasad będą dotyczyły jedynie 30% wszystkich postępowań egzekucyjnych</t>
    </r>
  </si>
  <si>
    <t>Zmiany w zakresie wydatków egzekucyjnych</t>
  </si>
  <si>
    <t>rodzaj zajęcia wierzytelności</t>
  </si>
  <si>
    <r>
      <t>opłata za wysłanie korespondencji 
w zł</t>
    </r>
    <r>
      <rPr>
        <vertAlign val="superscript"/>
        <sz val="11"/>
        <color theme="1"/>
        <rFont val="Calibri"/>
        <family val="2"/>
        <charset val="238"/>
        <scheme val="minor"/>
      </rPr>
      <t>*)</t>
    </r>
  </si>
  <si>
    <t>rachunek bankowy</t>
  </si>
  <si>
    <t>wynagrodzenie</t>
  </si>
  <si>
    <t>świadczenia z ubezpieczenia społecznego</t>
  </si>
  <si>
    <r>
      <t>*)</t>
    </r>
    <r>
      <rPr>
        <sz val="11"/>
        <color theme="1"/>
        <rFont val="Calibri"/>
        <family val="2"/>
        <charset val="238"/>
        <scheme val="minor"/>
      </rPr>
      <t xml:space="preserve"> zgodnie z cennikiem dostępnym na stronach Poczty Polskiej SA koszt wysyłki listu poleconego za potwierdzeniem odbioru wynosi 7,80 zł 
przesłanie korespondencji w ramach zajęcia wierzytelności z rachunku bankowego za pośrednictwem systemu teleinformatycznego obsługującego to zajęcie wynosi 0,5zł</t>
    </r>
  </si>
  <si>
    <t>suma naliczonych wydaktów egzekucyjnych 
w mln zł</t>
  </si>
  <si>
    <t xml:space="preserve">wskaźnik efektywności egzekucji naliczony do opłat
</t>
  </si>
  <si>
    <t xml:space="preserve">średni wzrost dochodu </t>
  </si>
  <si>
    <t xml:space="preserve"> średnia liczba zajęć </t>
  </si>
  <si>
    <t>suma wysokości wydatków egzekucyjnych  związanych z wysyłaniem zajęć wierzytelności 
w mln zł</t>
  </si>
  <si>
    <t>wydatki egzekucyjne</t>
  </si>
  <si>
    <t>Dotychczasowe średnie roczne dochody jednostki samorządu terytorialnego z głównych opłat egzekucyjnych</t>
  </si>
  <si>
    <t>str. 8</t>
  </si>
  <si>
    <t>tabela 17</t>
  </si>
  <si>
    <t>tabela 18</t>
  </si>
  <si>
    <t>tabela 19</t>
  </si>
  <si>
    <t>str. 9</t>
  </si>
  <si>
    <t>str. 10</t>
  </si>
  <si>
    <t>str. 11</t>
  </si>
  <si>
    <t>str. 12</t>
  </si>
  <si>
    <t>tabela 20</t>
  </si>
  <si>
    <t>tabela 21</t>
  </si>
  <si>
    <t>tabela 22</t>
  </si>
  <si>
    <t>str. 13</t>
  </si>
  <si>
    <t>tabela 23</t>
  </si>
  <si>
    <t>tabela 24</t>
  </si>
  <si>
    <t>tabela 25</t>
  </si>
  <si>
    <t>tabela 26</t>
  </si>
  <si>
    <t>tabela 27</t>
  </si>
  <si>
    <t>Wpływ na jednostki samorządu terytorialnego</t>
  </si>
  <si>
    <t>Oszacowano w oparciu o dane dotyczące postępowań egzekucyjnych prowadzonych w latach 2015 -2016 przez prezydentów miast będących organami egzekucyjnymi (dane przekazane przez 46 prezydentów, w większości przypadku w niepełnym wnioskowanym zakresie)</t>
  </si>
  <si>
    <t>tabela 28</t>
  </si>
  <si>
    <t>roczny dochód z tytułu wydatków w mln zł</t>
  </si>
  <si>
    <t>łącznie wzrost naliczonych wydaktów egzekucyjnych dla wszystkich samorządów</t>
  </si>
  <si>
    <t xml:space="preserve">różnica w tys. zł </t>
  </si>
  <si>
    <t>średnia liczba tytułów wykonawczych 
w sztukach</t>
  </si>
  <si>
    <t xml:space="preserve">10% należności wyegzekowanych lub uzyskanych nie mniej niż 40zł i nie więcej niż 40 tys. zł. 
Przy dobrowonej wpłacie 5% należności uzyskanych nie więcej niż 20 tys. zł. </t>
  </si>
</sst>
</file>

<file path=xl/styles.xml><?xml version="1.0" encoding="utf-8"?>
<styleSheet xmlns="http://schemas.openxmlformats.org/spreadsheetml/2006/main">
  <numFmts count="1">
    <numFmt numFmtId="6" formatCode="#,##0\ &quot;zł&quot;;[Red]\-#,##0\ &quot;zł&quot;"/>
  </numFmts>
  <fonts count="8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Border="1" applyAlignment="1"/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Border="1"/>
    <xf numFmtId="3" fontId="0" fillId="0" borderId="0" xfId="0" applyNumberFormat="1"/>
    <xf numFmtId="0" fontId="0" fillId="0" borderId="0" xfId="0" applyBorder="1" applyAlignment="1">
      <alignment vertical="top" wrapText="1"/>
    </xf>
    <xf numFmtId="0" fontId="4" fillId="0" borderId="0" xfId="0" applyFont="1" applyBorder="1" applyAlignment="1">
      <alignment wrapText="1"/>
    </xf>
    <xf numFmtId="2" fontId="4" fillId="0" borderId="0" xfId="0" applyNumberFormat="1" applyFont="1" applyBorder="1" applyAlignment="1">
      <alignment vertical="top" wrapText="1"/>
    </xf>
    <xf numFmtId="0" fontId="0" fillId="0" borderId="0" xfId="0" applyAlignment="1"/>
    <xf numFmtId="0" fontId="0" fillId="0" borderId="0" xfId="0" applyBorder="1" applyAlignment="1"/>
    <xf numFmtId="2" fontId="5" fillId="0" borderId="1" xfId="0" applyNumberFormat="1" applyFont="1" applyBorder="1" applyAlignment="1">
      <alignment vertical="top" wrapText="1"/>
    </xf>
    <xf numFmtId="4" fontId="0" fillId="0" borderId="0" xfId="0" applyNumberFormat="1"/>
    <xf numFmtId="0" fontId="0" fillId="0" borderId="0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wrapText="1"/>
    </xf>
    <xf numFmtId="9" fontId="0" fillId="0" borderId="1" xfId="0" applyNumberFormat="1" applyBorder="1"/>
    <xf numFmtId="10" fontId="0" fillId="0" borderId="0" xfId="0" applyNumberFormat="1"/>
    <xf numFmtId="4" fontId="0" fillId="0" borderId="1" xfId="0" applyNumberFormat="1" applyBorder="1"/>
    <xf numFmtId="10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5" xfId="0" applyFill="1" applyBorder="1" applyAlignment="1">
      <alignment wrapText="1"/>
    </xf>
    <xf numFmtId="0" fontId="0" fillId="0" borderId="5" xfId="0" applyBorder="1" applyAlignment="1"/>
    <xf numFmtId="0" fontId="0" fillId="0" borderId="0" xfId="0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0" fillId="0" borderId="0" xfId="0" applyAlignment="1"/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4" fontId="0" fillId="0" borderId="0" xfId="0" applyNumberFormat="1" applyBorder="1"/>
    <xf numFmtId="9" fontId="0" fillId="0" borderId="0" xfId="0" applyNumberFormat="1" applyBorder="1"/>
    <xf numFmtId="0" fontId="0" fillId="0" borderId="6" xfId="0" applyBorder="1"/>
    <xf numFmtId="4" fontId="0" fillId="0" borderId="6" xfId="0" applyNumberFormat="1" applyBorder="1"/>
    <xf numFmtId="0" fontId="0" fillId="0" borderId="7" xfId="0" applyBorder="1"/>
    <xf numFmtId="4" fontId="0" fillId="0" borderId="7" xfId="0" applyNumberFormat="1" applyBorder="1"/>
    <xf numFmtId="0" fontId="0" fillId="0" borderId="1" xfId="0" applyBorder="1" applyAlignment="1">
      <alignment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/>
    <xf numFmtId="6" fontId="0" fillId="0" borderId="0" xfId="0" applyNumberFormat="1" applyBorder="1" applyAlignment="1">
      <alignment horizontal="center" vertical="top" wrapText="1"/>
    </xf>
    <xf numFmtId="0" fontId="0" fillId="0" borderId="0" xfId="0" applyNumberFormat="1" applyBorder="1" applyAlignment="1">
      <alignment horizontal="center" wrapText="1"/>
    </xf>
    <xf numFmtId="3" fontId="0" fillId="0" borderId="0" xfId="0" applyNumberFormat="1" applyBorder="1" applyAlignment="1">
      <alignment horizontal="right" vertical="center"/>
    </xf>
    <xf numFmtId="0" fontId="6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3" fontId="6" fillId="0" borderId="2" xfId="0" applyNumberFormat="1" applyFont="1" applyBorder="1" applyAlignment="1">
      <alignment vertical="top" wrapText="1"/>
    </xf>
    <xf numFmtId="3" fontId="6" fillId="0" borderId="3" xfId="0" applyNumberFormat="1" applyFont="1" applyBorder="1" applyAlignment="1">
      <alignment vertical="top" wrapText="1"/>
    </xf>
    <xf numFmtId="3" fontId="6" fillId="0" borderId="4" xfId="0" applyNumberFormat="1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9" fontId="0" fillId="0" borderId="1" xfId="0" applyNumberFormat="1" applyBorder="1" applyAlignment="1">
      <alignment vertical="top" wrapText="1"/>
    </xf>
    <xf numFmtId="0" fontId="0" fillId="0" borderId="1" xfId="0" applyBorder="1" applyAlignment="1">
      <alignment vertical="top" wrapText="1"/>
    </xf>
    <xf numFmtId="3" fontId="0" fillId="0" borderId="1" xfId="0" applyNumberFormat="1" applyBorder="1" applyAlignment="1">
      <alignment vertical="top" wrapText="1"/>
    </xf>
    <xf numFmtId="10" fontId="0" fillId="0" borderId="1" xfId="0" applyNumberFormat="1" applyBorder="1" applyAlignment="1">
      <alignment vertical="top" wrapText="1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wrapText="1"/>
    </xf>
    <xf numFmtId="0" fontId="6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wrapText="1"/>
    </xf>
    <xf numFmtId="6" fontId="0" fillId="0" borderId="1" xfId="0" applyNumberFormat="1" applyBorder="1" applyAlignment="1">
      <alignment wrapText="1"/>
    </xf>
    <xf numFmtId="6" fontId="0" fillId="0" borderId="1" xfId="0" applyNumberFormat="1" applyBorder="1" applyAlignment="1">
      <alignment vertical="top" wrapText="1"/>
    </xf>
    <xf numFmtId="4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0" xfId="0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9" fontId="0" fillId="0" borderId="0" xfId="0" applyNumberFormat="1" applyBorder="1" applyAlignment="1">
      <alignment vertical="top" wrapText="1"/>
    </xf>
    <xf numFmtId="2" fontId="0" fillId="0" borderId="0" xfId="0" applyNumberFormat="1" applyBorder="1" applyAlignment="1">
      <alignment vertical="top"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wrapText="1"/>
    </xf>
    <xf numFmtId="6" fontId="0" fillId="0" borderId="1" xfId="0" applyNumberForma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/>
    <xf numFmtId="0" fontId="0" fillId="0" borderId="0" xfId="0" applyBorder="1" applyAlignment="1"/>
    <xf numFmtId="0" fontId="0" fillId="0" borderId="0" xfId="0" applyAlignment="1"/>
    <xf numFmtId="0" fontId="1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7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3" fontId="0" fillId="0" borderId="1" xfId="0" applyNumberFormat="1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view="pageBreakPreview" zoomScaleSheetLayoutView="100" workbookViewId="0">
      <selection activeCell="L17" sqref="L17"/>
    </sheetView>
  </sheetViews>
  <sheetFormatPr defaultRowHeight="15"/>
  <cols>
    <col min="10" max="10" width="11.5703125" bestFit="1" customWidth="1"/>
    <col min="11" max="11" width="9.28515625" bestFit="1" customWidth="1"/>
    <col min="12" max="12" width="10.140625" bestFit="1" customWidth="1"/>
    <col min="13" max="13" width="11.5703125" bestFit="1" customWidth="1"/>
  </cols>
  <sheetData>
    <row r="1" spans="1:19">
      <c r="A1" s="60" t="s">
        <v>94</v>
      </c>
      <c r="B1" s="61"/>
      <c r="C1" s="61"/>
      <c r="D1" s="61"/>
      <c r="E1" s="61"/>
      <c r="F1" s="61"/>
      <c r="G1" s="61"/>
      <c r="H1" s="61"/>
      <c r="I1" s="61"/>
    </row>
    <row r="2" spans="1:19" ht="37.5" customHeight="1">
      <c r="A2" s="61"/>
      <c r="B2" s="61"/>
      <c r="C2" s="61"/>
      <c r="D2" s="61"/>
      <c r="E2" s="61"/>
      <c r="F2" s="61"/>
      <c r="G2" s="61"/>
      <c r="H2" s="61"/>
      <c r="I2" s="61"/>
    </row>
    <row r="3" spans="1:19" ht="17.25">
      <c r="A3" s="2"/>
      <c r="I3" t="s">
        <v>77</v>
      </c>
    </row>
    <row r="4" spans="1:19" ht="43.5" customHeight="1">
      <c r="A4" s="61" t="s">
        <v>95</v>
      </c>
      <c r="B4" s="61"/>
      <c r="C4" s="61"/>
      <c r="D4" s="61"/>
      <c r="E4" s="61"/>
      <c r="F4" s="61"/>
      <c r="G4" s="61"/>
      <c r="H4" s="61"/>
      <c r="I4" s="61"/>
    </row>
    <row r="5" spans="1:19" ht="15.75">
      <c r="A5" s="1" t="s">
        <v>0</v>
      </c>
    </row>
    <row r="6" spans="1:19">
      <c r="A6" t="s">
        <v>78</v>
      </c>
    </row>
    <row r="7" spans="1:19" ht="30" customHeight="1">
      <c r="A7" s="66" t="s">
        <v>1</v>
      </c>
      <c r="B7" s="66"/>
      <c r="C7" s="66"/>
      <c r="D7" s="66"/>
      <c r="E7" s="66" t="s">
        <v>2</v>
      </c>
      <c r="F7" s="66"/>
      <c r="G7" s="66"/>
      <c r="H7" s="66"/>
      <c r="I7" s="5"/>
    </row>
    <row r="8" spans="1:19">
      <c r="A8" s="66" t="s">
        <v>3</v>
      </c>
      <c r="B8" s="66"/>
      <c r="C8" s="66"/>
      <c r="D8" s="66"/>
      <c r="E8" s="70">
        <v>40</v>
      </c>
      <c r="F8" s="66"/>
      <c r="G8" s="66"/>
      <c r="H8" s="66"/>
      <c r="I8" s="6"/>
    </row>
    <row r="9" spans="1:19">
      <c r="A9" s="66"/>
      <c r="B9" s="66"/>
      <c r="C9" s="66"/>
      <c r="D9" s="66"/>
      <c r="E9" s="66"/>
      <c r="F9" s="66"/>
      <c r="G9" s="66"/>
      <c r="H9" s="66"/>
      <c r="I9" s="6"/>
    </row>
    <row r="11" spans="1:19">
      <c r="A11" t="s">
        <v>79</v>
      </c>
    </row>
    <row r="12" spans="1:19">
      <c r="A12" s="63" t="s">
        <v>9</v>
      </c>
      <c r="B12" s="63"/>
      <c r="C12" s="63"/>
      <c r="D12" s="63"/>
      <c r="E12" s="63"/>
      <c r="F12" s="63"/>
      <c r="G12" s="63"/>
      <c r="H12" s="63"/>
    </row>
    <row r="13" spans="1:19">
      <c r="A13" s="63" t="s">
        <v>8</v>
      </c>
      <c r="B13" s="63"/>
      <c r="C13" s="63"/>
      <c r="D13" s="63"/>
      <c r="E13" s="63" t="s">
        <v>10</v>
      </c>
      <c r="F13" s="63"/>
      <c r="G13" s="63"/>
      <c r="H13" s="63"/>
    </row>
    <row r="14" spans="1:19">
      <c r="A14" s="63"/>
      <c r="B14" s="63"/>
      <c r="C14" s="63"/>
      <c r="D14" s="63"/>
      <c r="E14" s="63"/>
      <c r="F14" s="63"/>
      <c r="G14" s="63"/>
      <c r="H14" s="63"/>
      <c r="L14" s="22"/>
    </row>
    <row r="15" spans="1:19" ht="43.5" customHeight="1">
      <c r="A15" s="62" t="s">
        <v>4</v>
      </c>
      <c r="B15" s="63"/>
      <c r="C15" s="62" t="s">
        <v>6</v>
      </c>
      <c r="D15" s="63"/>
      <c r="E15" s="62" t="s">
        <v>4</v>
      </c>
      <c r="F15" s="63"/>
      <c r="G15" s="71" t="s">
        <v>7</v>
      </c>
      <c r="H15" s="63"/>
      <c r="J15" s="61"/>
      <c r="K15" s="61"/>
      <c r="L15" s="61"/>
      <c r="M15" s="61"/>
      <c r="N15" s="61"/>
      <c r="O15" s="61"/>
      <c r="P15" s="61"/>
      <c r="Q15" s="61"/>
      <c r="R15" s="61"/>
      <c r="S15" s="61"/>
    </row>
    <row r="16" spans="1:19">
      <c r="A16" s="63" t="s">
        <v>40</v>
      </c>
      <c r="B16" s="63"/>
      <c r="C16" s="53">
        <v>19764</v>
      </c>
      <c r="D16" s="53"/>
      <c r="E16" s="63" t="s">
        <v>100</v>
      </c>
      <c r="F16" s="63"/>
      <c r="G16" s="53">
        <v>22733</v>
      </c>
      <c r="H16" s="53"/>
      <c r="I16">
        <v>40</v>
      </c>
      <c r="J16" s="61"/>
      <c r="K16" s="61"/>
      <c r="L16" s="61"/>
      <c r="M16" s="61"/>
      <c r="N16" s="61"/>
      <c r="O16" s="61"/>
      <c r="P16" s="61"/>
      <c r="Q16" s="61"/>
      <c r="R16" s="61"/>
      <c r="S16" s="61"/>
    </row>
    <row r="17" spans="1:13" ht="198.75" customHeight="1">
      <c r="A17" s="63"/>
      <c r="B17" s="63"/>
      <c r="C17" s="53"/>
      <c r="D17" s="53"/>
      <c r="E17" s="63"/>
      <c r="F17" s="63"/>
      <c r="G17" s="53"/>
      <c r="H17" s="53"/>
      <c r="L17" s="22"/>
    </row>
    <row r="18" spans="1:13">
      <c r="A18" s="66" t="s">
        <v>39</v>
      </c>
      <c r="B18" s="66"/>
      <c r="C18" s="67">
        <f>C16*0.1</f>
        <v>1976.4</v>
      </c>
      <c r="D18" s="67"/>
      <c r="E18" s="66" t="s">
        <v>41</v>
      </c>
      <c r="F18" s="66"/>
      <c r="G18" s="67">
        <f>G16*I16/1000</f>
        <v>909.32</v>
      </c>
      <c r="H18" s="67"/>
      <c r="J18" s="10"/>
      <c r="K18" s="10"/>
      <c r="L18" s="22"/>
      <c r="M18" s="10"/>
    </row>
    <row r="19" spans="1:13" ht="27.75" customHeight="1">
      <c r="A19" s="66"/>
      <c r="B19" s="66"/>
      <c r="C19" s="67"/>
      <c r="D19" s="67"/>
      <c r="E19" s="66"/>
      <c r="F19" s="66"/>
      <c r="G19" s="67"/>
      <c r="H19" s="67"/>
    </row>
    <row r="20" spans="1:13" ht="49.5" customHeight="1">
      <c r="A20" s="61"/>
      <c r="B20" s="61"/>
      <c r="C20" s="61"/>
      <c r="D20" s="61"/>
      <c r="E20" s="61"/>
      <c r="F20" s="61"/>
      <c r="G20" s="61"/>
      <c r="H20" s="61"/>
      <c r="I20" s="61"/>
    </row>
    <row r="21" spans="1:13">
      <c r="A21" s="31" t="s">
        <v>80</v>
      </c>
      <c r="B21" s="31"/>
      <c r="C21" s="31"/>
      <c r="D21" s="31"/>
      <c r="E21" s="31"/>
      <c r="F21" s="31"/>
      <c r="G21" s="31"/>
      <c r="H21" s="31"/>
      <c r="I21" s="31" t="s">
        <v>81</v>
      </c>
    </row>
    <row r="22" spans="1:13" ht="27.75" customHeight="1">
      <c r="A22" s="63" t="s">
        <v>11</v>
      </c>
      <c r="B22" s="63"/>
      <c r="C22" s="63"/>
      <c r="D22" s="63"/>
      <c r="E22" s="63"/>
      <c r="F22" s="63"/>
      <c r="G22" s="63"/>
      <c r="H22" s="63"/>
    </row>
    <row r="23" spans="1:13">
      <c r="A23" s="63" t="s">
        <v>8</v>
      </c>
      <c r="B23" s="63"/>
      <c r="C23" s="63"/>
      <c r="D23" s="63"/>
      <c r="E23" s="63" t="s">
        <v>10</v>
      </c>
      <c r="F23" s="63"/>
      <c r="G23" s="63"/>
      <c r="H23" s="63"/>
      <c r="I23" s="7"/>
      <c r="J23" s="7"/>
    </row>
    <row r="24" spans="1:13">
      <c r="A24" s="63"/>
      <c r="B24" s="63"/>
      <c r="C24" s="63"/>
      <c r="D24" s="63"/>
      <c r="E24" s="63"/>
      <c r="F24" s="63"/>
      <c r="G24" s="63"/>
      <c r="H24" s="63"/>
      <c r="I24" s="7"/>
      <c r="J24" s="7"/>
    </row>
    <row r="25" spans="1:13">
      <c r="A25" s="63" t="s">
        <v>36</v>
      </c>
      <c r="B25" s="63"/>
      <c r="C25" s="65">
        <v>0.13</v>
      </c>
      <c r="D25" s="65"/>
      <c r="E25" s="63" t="s">
        <v>37</v>
      </c>
      <c r="F25" s="63"/>
      <c r="G25" s="65">
        <v>0.08</v>
      </c>
      <c r="H25" s="65"/>
    </row>
    <row r="26" spans="1:13" ht="179.25" customHeight="1">
      <c r="A26" s="63"/>
      <c r="B26" s="63"/>
      <c r="C26" s="65"/>
      <c r="D26" s="65"/>
      <c r="E26" s="63"/>
      <c r="F26" s="63"/>
      <c r="G26" s="65"/>
      <c r="H26" s="65"/>
    </row>
    <row r="27" spans="1:13">
      <c r="A27" s="66" t="s">
        <v>5</v>
      </c>
      <c r="B27" s="66"/>
      <c r="C27" s="67">
        <f>C18</f>
        <v>1976.4</v>
      </c>
      <c r="D27" s="66"/>
      <c r="E27" s="68" t="s">
        <v>12</v>
      </c>
      <c r="F27" s="68"/>
      <c r="G27" s="69">
        <f>G18</f>
        <v>909.32</v>
      </c>
      <c r="H27" s="69"/>
    </row>
    <row r="28" spans="1:13">
      <c r="A28" s="66"/>
      <c r="B28" s="66"/>
      <c r="C28" s="66"/>
      <c r="D28" s="66"/>
      <c r="E28" s="68"/>
      <c r="F28" s="68"/>
      <c r="G28" s="69"/>
      <c r="H28" s="69"/>
    </row>
    <row r="29" spans="1:13" ht="106.5" customHeight="1">
      <c r="A29" s="62" t="s">
        <v>42</v>
      </c>
      <c r="B29" s="63"/>
      <c r="C29" s="64">
        <v>32</v>
      </c>
      <c r="D29" s="64"/>
      <c r="E29" s="52" t="s">
        <v>43</v>
      </c>
      <c r="F29" s="52"/>
      <c r="G29" s="53">
        <f>G25*G27</f>
        <v>72.74560000000001</v>
      </c>
      <c r="H29" s="53"/>
    </row>
    <row r="30" spans="1:13">
      <c r="A30" s="54" t="s">
        <v>99</v>
      </c>
      <c r="B30" s="55"/>
      <c r="C30" s="55"/>
      <c r="D30" s="56"/>
      <c r="E30" s="57">
        <f>G29-C29</f>
        <v>40.74560000000001</v>
      </c>
      <c r="F30" s="58"/>
      <c r="G30" s="58"/>
      <c r="H30" s="59"/>
    </row>
    <row r="32" spans="1:13">
      <c r="A32" s="50"/>
      <c r="B32" s="50"/>
      <c r="C32" s="50"/>
      <c r="D32" s="50"/>
      <c r="E32" s="50"/>
      <c r="F32" s="50"/>
      <c r="G32" s="51"/>
      <c r="H32" s="51"/>
    </row>
    <row r="33" spans="1:8">
      <c r="A33" s="50"/>
      <c r="B33" s="50"/>
      <c r="C33" s="50"/>
      <c r="D33" s="50"/>
      <c r="E33" s="50"/>
      <c r="F33" s="50"/>
      <c r="G33" s="9"/>
      <c r="H33" s="9"/>
    </row>
  </sheetData>
  <mergeCells count="42">
    <mergeCell ref="A7:D7"/>
    <mergeCell ref="E7:H7"/>
    <mergeCell ref="E8:H9"/>
    <mergeCell ref="A12:H12"/>
    <mergeCell ref="J15:S16"/>
    <mergeCell ref="E15:F15"/>
    <mergeCell ref="G15:H15"/>
    <mergeCell ref="E16:F17"/>
    <mergeCell ref="G16:H17"/>
    <mergeCell ref="A16:B17"/>
    <mergeCell ref="A15:B15"/>
    <mergeCell ref="C15:D15"/>
    <mergeCell ref="C16:D17"/>
    <mergeCell ref="A22:H22"/>
    <mergeCell ref="A23:D24"/>
    <mergeCell ref="E23:H24"/>
    <mergeCell ref="E18:F19"/>
    <mergeCell ref="G18:H19"/>
    <mergeCell ref="A18:B19"/>
    <mergeCell ref="C18:D19"/>
    <mergeCell ref="A1:I2"/>
    <mergeCell ref="A4:I4"/>
    <mergeCell ref="A29:B29"/>
    <mergeCell ref="C29:D29"/>
    <mergeCell ref="A20:I20"/>
    <mergeCell ref="A25:B26"/>
    <mergeCell ref="C25:D26"/>
    <mergeCell ref="E25:F26"/>
    <mergeCell ref="G25:H26"/>
    <mergeCell ref="A27:B28"/>
    <mergeCell ref="C27:D28"/>
    <mergeCell ref="E27:F28"/>
    <mergeCell ref="G27:H28"/>
    <mergeCell ref="E13:H14"/>
    <mergeCell ref="A13:D14"/>
    <mergeCell ref="A8:D9"/>
    <mergeCell ref="A32:F33"/>
    <mergeCell ref="G32:H32"/>
    <mergeCell ref="E29:F29"/>
    <mergeCell ref="G29:H29"/>
    <mergeCell ref="A30:D30"/>
    <mergeCell ref="E30:H30"/>
  </mergeCells>
  <pageMargins left="0.7" right="0.7" top="0.75" bottom="0.75" header="0.3" footer="0.3"/>
  <pageSetup paperSize="9" orientation="portrait" r:id="rId1"/>
  <rowBreaks count="1" manualBreakCount="1">
    <brk id="2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35"/>
  <sheetViews>
    <sheetView view="pageBreakPreview" topLeftCell="A28" zoomScaleSheetLayoutView="100" workbookViewId="0">
      <selection activeCell="E5" sqref="E5:E14"/>
    </sheetView>
  </sheetViews>
  <sheetFormatPr defaultRowHeight="15"/>
  <cols>
    <col min="1" max="1" width="16" customWidth="1"/>
    <col min="3" max="3" width="16" bestFit="1" customWidth="1"/>
    <col min="4" max="4" width="16.7109375" customWidth="1"/>
    <col min="5" max="5" width="27.5703125" customWidth="1"/>
    <col min="6" max="6" width="27" bestFit="1" customWidth="1"/>
    <col min="7" max="7" width="14.7109375" customWidth="1"/>
    <col min="8" max="8" width="15.28515625" customWidth="1"/>
    <col min="9" max="9" width="14.5703125" customWidth="1"/>
  </cols>
  <sheetData>
    <row r="1" spans="1:20" ht="15.75">
      <c r="A1" s="1" t="s">
        <v>13</v>
      </c>
      <c r="F1" t="s">
        <v>82</v>
      </c>
    </row>
    <row r="2" spans="1:20" ht="15.75">
      <c r="A2" s="1"/>
    </row>
    <row r="3" spans="1:20">
      <c r="A3" t="s">
        <v>85</v>
      </c>
    </row>
    <row r="4" spans="1:20" ht="45">
      <c r="A4" s="66" t="s">
        <v>16</v>
      </c>
      <c r="B4" s="66"/>
      <c r="C4" s="66"/>
      <c r="D4" s="66"/>
      <c r="E4" s="43" t="s">
        <v>14</v>
      </c>
      <c r="F4" s="45"/>
      <c r="G4" s="45"/>
      <c r="H4" s="45"/>
      <c r="I4" s="5"/>
    </row>
    <row r="5" spans="1:20" ht="15" customHeight="1">
      <c r="A5" s="66" t="s">
        <v>17</v>
      </c>
      <c r="B5" s="66"/>
      <c r="C5" s="66"/>
      <c r="D5" s="66"/>
      <c r="E5" s="86" t="s">
        <v>101</v>
      </c>
      <c r="F5" s="44"/>
      <c r="G5" s="44"/>
      <c r="H5" s="44"/>
      <c r="I5" s="6"/>
    </row>
    <row r="6" spans="1:20" ht="89.25" customHeight="1">
      <c r="A6" s="66"/>
      <c r="B6" s="66"/>
      <c r="C6" s="66"/>
      <c r="D6" s="66"/>
      <c r="E6" s="86"/>
      <c r="F6" s="44"/>
      <c r="G6" s="44"/>
      <c r="H6" s="44"/>
      <c r="I6" s="6"/>
    </row>
    <row r="7" spans="1:20">
      <c r="A7" s="66" t="s">
        <v>15</v>
      </c>
      <c r="B7" s="66"/>
      <c r="C7" s="66"/>
      <c r="D7" s="66"/>
      <c r="E7" s="86"/>
      <c r="F7" s="44"/>
      <c r="G7" s="44"/>
      <c r="H7" s="44"/>
    </row>
    <row r="8" spans="1:20" ht="60" customHeight="1">
      <c r="A8" s="66"/>
      <c r="B8" s="66"/>
      <c r="C8" s="66"/>
      <c r="D8" s="66"/>
      <c r="E8" s="86"/>
      <c r="F8" s="44"/>
      <c r="G8" s="44"/>
      <c r="H8" s="44"/>
      <c r="L8" s="80"/>
      <c r="M8" s="80"/>
      <c r="N8" s="80"/>
      <c r="O8" s="80"/>
      <c r="P8" s="80"/>
      <c r="Q8" s="80"/>
      <c r="R8" s="80"/>
      <c r="S8" s="80"/>
      <c r="T8" s="9"/>
    </row>
    <row r="9" spans="1:20">
      <c r="A9" s="66" t="s">
        <v>18</v>
      </c>
      <c r="B9" s="66"/>
      <c r="C9" s="66"/>
      <c r="D9" s="66"/>
      <c r="E9" s="86"/>
      <c r="F9" s="44"/>
      <c r="G9" s="44"/>
      <c r="H9" s="44"/>
      <c r="I9" s="9"/>
      <c r="L9" s="80"/>
      <c r="M9" s="80"/>
      <c r="N9" s="80"/>
      <c r="O9" s="80"/>
      <c r="P9" s="80"/>
      <c r="Q9" s="80"/>
      <c r="R9" s="80"/>
      <c r="S9" s="80"/>
      <c r="T9" s="9"/>
    </row>
    <row r="10" spans="1:20" ht="27.75" customHeight="1">
      <c r="A10" s="66"/>
      <c r="B10" s="66"/>
      <c r="C10" s="66"/>
      <c r="D10" s="66"/>
      <c r="E10" s="86"/>
      <c r="F10" s="44"/>
      <c r="G10" s="44"/>
      <c r="H10" s="44"/>
      <c r="I10" s="9"/>
      <c r="L10" s="80"/>
      <c r="M10" s="80"/>
      <c r="N10" s="80"/>
      <c r="O10" s="80"/>
      <c r="P10" s="80"/>
      <c r="Q10" s="80"/>
      <c r="R10" s="80"/>
      <c r="S10" s="80"/>
      <c r="T10" s="9"/>
    </row>
    <row r="11" spans="1:20">
      <c r="A11" s="66" t="s">
        <v>19</v>
      </c>
      <c r="B11" s="66"/>
      <c r="C11" s="66"/>
      <c r="D11" s="66"/>
      <c r="E11" s="86"/>
      <c r="F11" s="44"/>
      <c r="G11" s="44"/>
      <c r="H11" s="44"/>
      <c r="I11" s="9"/>
      <c r="L11" s="80"/>
      <c r="M11" s="80"/>
      <c r="N11" s="80"/>
      <c r="O11" s="80"/>
      <c r="P11" s="80"/>
      <c r="Q11" s="80"/>
      <c r="R11" s="81"/>
      <c r="S11" s="81"/>
      <c r="T11" s="9"/>
    </row>
    <row r="12" spans="1:20" ht="30" customHeight="1">
      <c r="A12" s="66"/>
      <c r="B12" s="66"/>
      <c r="C12" s="66"/>
      <c r="D12" s="66"/>
      <c r="E12" s="86"/>
      <c r="F12" s="44"/>
      <c r="G12" s="44"/>
      <c r="H12" s="44"/>
      <c r="I12" s="9"/>
      <c r="L12" s="84"/>
      <c r="M12" s="84"/>
      <c r="N12" s="84"/>
      <c r="O12" s="84"/>
      <c r="P12" s="84"/>
      <c r="Q12" s="84"/>
      <c r="R12" s="84"/>
      <c r="S12" s="84"/>
      <c r="T12" s="9"/>
    </row>
    <row r="13" spans="1:20" ht="57.75" customHeight="1">
      <c r="A13" s="66" t="s">
        <v>20</v>
      </c>
      <c r="B13" s="66"/>
      <c r="C13" s="66"/>
      <c r="D13" s="66"/>
      <c r="E13" s="86"/>
      <c r="F13" s="45"/>
      <c r="G13" s="45"/>
      <c r="H13" s="45"/>
      <c r="I13" s="9"/>
      <c r="L13" s="84"/>
      <c r="M13" s="84"/>
      <c r="N13" s="84"/>
      <c r="O13" s="84"/>
      <c r="P13" s="84"/>
      <c r="Q13" s="84"/>
      <c r="R13" s="84"/>
      <c r="S13" s="84"/>
      <c r="T13" s="9"/>
    </row>
    <row r="14" spans="1:20">
      <c r="A14" s="63" t="s">
        <v>21</v>
      </c>
      <c r="B14" s="63"/>
      <c r="C14" s="63"/>
      <c r="D14" s="63"/>
      <c r="E14" s="86"/>
      <c r="F14" s="45"/>
      <c r="G14" s="45"/>
      <c r="H14" s="45"/>
      <c r="I14" s="9"/>
      <c r="L14" s="80"/>
      <c r="M14" s="80"/>
      <c r="N14" s="80"/>
      <c r="O14" s="80"/>
      <c r="P14" s="80"/>
      <c r="Q14" s="80"/>
      <c r="R14" s="80"/>
      <c r="S14" s="80"/>
      <c r="T14" s="18"/>
    </row>
    <row r="15" spans="1:20">
      <c r="A15" s="46"/>
      <c r="B15" s="46"/>
      <c r="C15" s="46"/>
      <c r="D15" s="46"/>
      <c r="E15" s="49"/>
      <c r="F15" s="47"/>
      <c r="G15" s="47"/>
      <c r="H15" s="47"/>
      <c r="I15" s="9"/>
      <c r="L15" s="80"/>
      <c r="M15" s="80"/>
      <c r="N15" s="80"/>
      <c r="O15" s="80"/>
      <c r="P15" s="80"/>
      <c r="Q15" s="80"/>
      <c r="R15" s="80"/>
      <c r="S15" s="80"/>
      <c r="T15" s="46"/>
    </row>
    <row r="16" spans="1:20">
      <c r="A16" s="48" t="s">
        <v>86</v>
      </c>
      <c r="B16" s="11"/>
      <c r="C16" s="11"/>
      <c r="D16" s="11"/>
      <c r="E16" s="11"/>
      <c r="F16" s="11"/>
      <c r="G16" s="11"/>
      <c r="H16" s="11"/>
      <c r="I16" s="11"/>
      <c r="L16" s="80"/>
      <c r="M16" s="80"/>
      <c r="N16" s="80"/>
      <c r="O16" s="80"/>
      <c r="P16" s="80"/>
      <c r="Q16" s="80"/>
      <c r="R16" s="80"/>
      <c r="S16" s="80"/>
      <c r="T16" s="18"/>
    </row>
    <row r="17" spans="1:20" ht="33.75" customHeight="1">
      <c r="A17" s="63" t="s">
        <v>76</v>
      </c>
      <c r="B17" s="63"/>
      <c r="C17" s="63"/>
      <c r="D17" s="63"/>
      <c r="E17" s="8" t="s">
        <v>38</v>
      </c>
      <c r="F17" s="11"/>
      <c r="G17" s="11"/>
      <c r="H17" s="11"/>
      <c r="I17" s="11"/>
      <c r="L17" s="80"/>
      <c r="M17" s="80"/>
      <c r="N17" s="80"/>
      <c r="O17" s="80"/>
      <c r="P17" s="80"/>
      <c r="Q17" s="80"/>
      <c r="R17" s="80"/>
      <c r="S17" s="80"/>
      <c r="T17" s="9"/>
    </row>
    <row r="18" spans="1:20">
      <c r="A18" s="63" t="s">
        <v>22</v>
      </c>
      <c r="B18" s="79"/>
      <c r="C18" s="79"/>
      <c r="D18" s="79"/>
      <c r="E18" s="8">
        <v>20.86</v>
      </c>
      <c r="F18" s="11"/>
      <c r="G18" s="11"/>
      <c r="H18" s="11"/>
      <c r="I18" s="9"/>
      <c r="L18" s="80"/>
      <c r="M18" s="80"/>
      <c r="N18" s="80"/>
      <c r="O18" s="80"/>
      <c r="P18" s="80"/>
      <c r="Q18" s="80"/>
      <c r="R18" s="80"/>
      <c r="S18" s="80"/>
      <c r="T18" s="9"/>
    </row>
    <row r="19" spans="1:20" ht="28.5" customHeight="1">
      <c r="A19" s="63" t="s">
        <v>23</v>
      </c>
      <c r="B19" s="79"/>
      <c r="C19" s="79"/>
      <c r="D19" s="79"/>
      <c r="E19" s="8">
        <v>10.52</v>
      </c>
      <c r="F19" s="11"/>
      <c r="G19" s="11"/>
      <c r="H19" s="11"/>
      <c r="I19" s="9"/>
      <c r="L19" s="84"/>
      <c r="M19" s="84"/>
      <c r="N19" s="84"/>
      <c r="O19" s="84"/>
      <c r="P19" s="84"/>
      <c r="Q19" s="84"/>
      <c r="R19" s="85"/>
      <c r="S19" s="85"/>
      <c r="T19" s="9"/>
    </row>
    <row r="20" spans="1:20">
      <c r="A20" s="66" t="s">
        <v>24</v>
      </c>
      <c r="B20" s="79"/>
      <c r="C20" s="79"/>
      <c r="D20" s="79"/>
      <c r="E20" s="4">
        <v>11.85</v>
      </c>
      <c r="F20" s="6"/>
      <c r="G20" s="12"/>
      <c r="H20" s="12"/>
      <c r="I20" s="9"/>
      <c r="L20" s="84"/>
      <c r="M20" s="84"/>
      <c r="N20" s="84"/>
      <c r="O20" s="84"/>
      <c r="P20" s="84"/>
      <c r="Q20" s="84"/>
      <c r="R20" s="85"/>
      <c r="S20" s="85"/>
      <c r="T20" s="9"/>
    </row>
    <row r="21" spans="1:20">
      <c r="A21" s="66" t="s">
        <v>25</v>
      </c>
      <c r="B21" s="79"/>
      <c r="C21" s="79"/>
      <c r="D21" s="79"/>
      <c r="E21" s="4">
        <v>76.150000000000006</v>
      </c>
      <c r="F21" s="6"/>
      <c r="G21" s="12"/>
      <c r="H21" s="12"/>
      <c r="I21" s="9"/>
      <c r="L21" s="82"/>
      <c r="M21" s="80"/>
      <c r="N21" s="83"/>
      <c r="O21" s="83"/>
      <c r="P21" s="80"/>
      <c r="Q21" s="80"/>
      <c r="R21" s="81"/>
      <c r="S21" s="81"/>
      <c r="T21" s="9"/>
    </row>
    <row r="22" spans="1:20">
      <c r="A22" s="87" t="s">
        <v>26</v>
      </c>
      <c r="B22" s="88"/>
      <c r="C22" s="88"/>
      <c r="D22" s="88"/>
      <c r="E22" s="16">
        <f>E18+E19+E20+E21</f>
        <v>119.38</v>
      </c>
      <c r="F22" s="13"/>
      <c r="G22" s="13"/>
      <c r="H22" s="13"/>
      <c r="I22" s="9"/>
      <c r="L22" s="9"/>
      <c r="M22" s="9"/>
      <c r="N22" s="9"/>
      <c r="O22" s="9"/>
      <c r="P22" s="9"/>
      <c r="Q22" s="9"/>
      <c r="R22" s="9"/>
      <c r="S22" s="9"/>
      <c r="T22" s="9"/>
    </row>
    <row r="23" spans="1:20">
      <c r="A23" s="89"/>
      <c r="B23" s="90"/>
      <c r="C23" s="90"/>
      <c r="D23" s="90"/>
      <c r="E23" s="9"/>
      <c r="F23" s="9"/>
      <c r="G23" s="9"/>
      <c r="H23" s="9"/>
      <c r="I23" s="9"/>
      <c r="L23" s="9"/>
      <c r="M23" s="9"/>
      <c r="N23" s="9"/>
      <c r="O23" s="9"/>
      <c r="P23" s="9"/>
      <c r="Q23" s="9"/>
      <c r="R23" s="9"/>
      <c r="S23" s="9"/>
      <c r="T23" s="9"/>
    </row>
    <row r="24" spans="1:20">
      <c r="A24" s="15" t="s">
        <v>87</v>
      </c>
      <c r="B24" s="14"/>
      <c r="C24" s="14"/>
      <c r="D24" s="14"/>
      <c r="E24" s="9"/>
      <c r="F24" s="9"/>
      <c r="G24" s="9"/>
      <c r="H24" s="9"/>
      <c r="I24" s="9" t="s">
        <v>83</v>
      </c>
      <c r="L24" s="9"/>
      <c r="M24" s="9"/>
      <c r="N24" s="9"/>
      <c r="O24" s="9"/>
      <c r="P24" s="9"/>
      <c r="Q24" s="9"/>
      <c r="R24" s="9"/>
      <c r="S24" s="9"/>
      <c r="T24" s="9"/>
    </row>
    <row r="25" spans="1:20" ht="137.25" customHeight="1">
      <c r="A25" s="66"/>
      <c r="B25" s="66"/>
      <c r="C25" s="66"/>
      <c r="D25" s="66"/>
      <c r="E25" s="3"/>
      <c r="F25" s="20" t="s">
        <v>30</v>
      </c>
      <c r="G25" s="20" t="s">
        <v>31</v>
      </c>
      <c r="H25" s="20" t="s">
        <v>27</v>
      </c>
      <c r="I25" s="19" t="s">
        <v>28</v>
      </c>
      <c r="L25" s="9"/>
      <c r="M25" s="9"/>
      <c r="N25" s="9"/>
      <c r="O25" s="9"/>
      <c r="P25" s="9"/>
      <c r="Q25" s="9"/>
      <c r="R25" s="9"/>
      <c r="S25" s="9"/>
      <c r="T25" s="9"/>
    </row>
    <row r="26" spans="1:20">
      <c r="A26" s="75"/>
      <c r="B26" s="76"/>
      <c r="C26" s="76"/>
      <c r="D26" s="77"/>
      <c r="E26" s="3">
        <v>2</v>
      </c>
      <c r="F26" s="20">
        <v>3</v>
      </c>
      <c r="G26" s="20">
        <v>4</v>
      </c>
      <c r="H26" s="20">
        <v>5</v>
      </c>
      <c r="I26" s="19">
        <v>6</v>
      </c>
    </row>
    <row r="27" spans="1:20" ht="29.25" customHeight="1">
      <c r="A27" s="66" t="s">
        <v>44</v>
      </c>
      <c r="B27" s="79"/>
      <c r="C27" s="79"/>
      <c r="D27" s="79"/>
      <c r="E27" s="23">
        <v>2438.4499999999998</v>
      </c>
      <c r="F27" s="21">
        <v>0.2</v>
      </c>
      <c r="G27" s="23">
        <f>E27-F27*E27</f>
        <v>1950.7599999999998</v>
      </c>
      <c r="H27" s="24">
        <v>0.1</v>
      </c>
      <c r="I27" s="23">
        <f>G27*H27</f>
        <v>195.07599999999999</v>
      </c>
    </row>
    <row r="28" spans="1:20" ht="57" customHeight="1">
      <c r="A28" s="66" t="s">
        <v>45</v>
      </c>
      <c r="B28" s="79"/>
      <c r="C28" s="79"/>
      <c r="D28" s="79"/>
      <c r="E28" s="23">
        <v>775.67</v>
      </c>
      <c r="F28" s="21">
        <v>0.2</v>
      </c>
      <c r="G28" s="23">
        <f>E28-F28*E28</f>
        <v>620.53599999999994</v>
      </c>
      <c r="H28" s="24">
        <v>0.05</v>
      </c>
      <c r="I28" s="23">
        <f>G28*H28</f>
        <v>31.026799999999998</v>
      </c>
    </row>
    <row r="29" spans="1:20">
      <c r="A29" s="32"/>
      <c r="B29" s="33"/>
      <c r="C29" s="33"/>
      <c r="D29" s="33"/>
      <c r="E29" s="37"/>
      <c r="F29" s="38"/>
      <c r="G29" s="37"/>
      <c r="H29" s="39" t="s">
        <v>32</v>
      </c>
      <c r="I29" s="40">
        <f>I27+I28</f>
        <v>226.1028</v>
      </c>
    </row>
    <row r="30" spans="1:20">
      <c r="A30" t="s">
        <v>89</v>
      </c>
      <c r="G30" s="17"/>
      <c r="H30" s="41"/>
      <c r="I30" s="42"/>
    </row>
    <row r="31" spans="1:20">
      <c r="A31" s="63" t="s">
        <v>46</v>
      </c>
      <c r="B31" s="63"/>
      <c r="C31" s="63"/>
      <c r="D31" s="63"/>
      <c r="E31" s="63"/>
    </row>
    <row r="32" spans="1:20">
      <c r="A32" s="63"/>
      <c r="B32" s="63"/>
      <c r="C32" s="63"/>
      <c r="D32" s="63"/>
      <c r="E32" s="63"/>
      <c r="F32" t="s">
        <v>29</v>
      </c>
    </row>
    <row r="33" spans="1:5">
      <c r="A33" s="78" t="s">
        <v>33</v>
      </c>
      <c r="B33" s="78"/>
      <c r="C33" s="78" t="s">
        <v>34</v>
      </c>
      <c r="D33" s="78"/>
      <c r="E33" s="3" t="s">
        <v>35</v>
      </c>
    </row>
    <row r="34" spans="1:5">
      <c r="A34" s="78">
        <v>1</v>
      </c>
      <c r="B34" s="78"/>
      <c r="C34" s="78">
        <v>2</v>
      </c>
      <c r="D34" s="78"/>
      <c r="E34" s="3">
        <v>3</v>
      </c>
    </row>
    <row r="35" spans="1:5">
      <c r="A35" s="74">
        <f>E22</f>
        <v>119.38</v>
      </c>
      <c r="B35" s="73"/>
      <c r="C35" s="72">
        <f>I29</f>
        <v>226.1028</v>
      </c>
      <c r="D35" s="73"/>
      <c r="E35" s="23">
        <f>C35-A35</f>
        <v>106.72280000000001</v>
      </c>
    </row>
  </sheetData>
  <mergeCells count="51">
    <mergeCell ref="A22:D22"/>
    <mergeCell ref="A21:D21"/>
    <mergeCell ref="A23:D23"/>
    <mergeCell ref="A25:D25"/>
    <mergeCell ref="A17:D17"/>
    <mergeCell ref="A18:D18"/>
    <mergeCell ref="A19:D19"/>
    <mergeCell ref="A20:D20"/>
    <mergeCell ref="L17:M18"/>
    <mergeCell ref="E5:E14"/>
    <mergeCell ref="A9:D10"/>
    <mergeCell ref="A11:D12"/>
    <mergeCell ref="A13:D13"/>
    <mergeCell ref="A14:D14"/>
    <mergeCell ref="L11:M11"/>
    <mergeCell ref="L21:M21"/>
    <mergeCell ref="N21:O21"/>
    <mergeCell ref="P21:Q21"/>
    <mergeCell ref="R21:S21"/>
    <mergeCell ref="P12:Q13"/>
    <mergeCell ref="R12:S13"/>
    <mergeCell ref="L12:M13"/>
    <mergeCell ref="N12:O13"/>
    <mergeCell ref="N17:O18"/>
    <mergeCell ref="P17:Q18"/>
    <mergeCell ref="R17:S18"/>
    <mergeCell ref="N19:O20"/>
    <mergeCell ref="P19:Q20"/>
    <mergeCell ref="R19:S20"/>
    <mergeCell ref="L19:M20"/>
    <mergeCell ref="L14:O16"/>
    <mergeCell ref="P14:S16"/>
    <mergeCell ref="A4:D4"/>
    <mergeCell ref="A5:D6"/>
    <mergeCell ref="L8:S8"/>
    <mergeCell ref="L9:O10"/>
    <mergeCell ref="P9:S10"/>
    <mergeCell ref="N11:O11"/>
    <mergeCell ref="P11:Q11"/>
    <mergeCell ref="R11:S11"/>
    <mergeCell ref="A7:D8"/>
    <mergeCell ref="C35:D35"/>
    <mergeCell ref="A35:B35"/>
    <mergeCell ref="A26:D26"/>
    <mergeCell ref="A31:E32"/>
    <mergeCell ref="A33:B33"/>
    <mergeCell ref="C33:D33"/>
    <mergeCell ref="C34:D34"/>
    <mergeCell ref="A34:B34"/>
    <mergeCell ref="A27:D27"/>
    <mergeCell ref="A28:D28"/>
  </mergeCells>
  <pageMargins left="0.7" right="0.7" top="0.75" bottom="0.75" header="0.3" footer="0.3"/>
  <pageSetup paperSize="9" scale="55" orientation="portrait" r:id="rId1"/>
  <rowBreaks count="1" manualBreakCount="1">
    <brk id="2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topLeftCell="A4" workbookViewId="0">
      <selection sqref="A1:E2"/>
    </sheetView>
  </sheetViews>
  <sheetFormatPr defaultRowHeight="15"/>
  <cols>
    <col min="2" max="2" width="11.5703125" customWidth="1"/>
    <col min="3" max="3" width="13.5703125" customWidth="1"/>
    <col min="4" max="4" width="16.85546875" customWidth="1"/>
  </cols>
  <sheetData>
    <row r="1" spans="1:7">
      <c r="A1" s="91" t="s">
        <v>57</v>
      </c>
      <c r="B1" s="91"/>
      <c r="C1" s="91"/>
      <c r="D1" s="91"/>
      <c r="E1" s="91"/>
      <c r="G1" t="s">
        <v>88</v>
      </c>
    </row>
    <row r="2" spans="1:7" ht="30" customHeight="1">
      <c r="A2" s="91"/>
      <c r="B2" s="91"/>
      <c r="C2" s="91"/>
      <c r="D2" s="91"/>
      <c r="E2" s="91"/>
    </row>
    <row r="3" spans="1:7" ht="30" customHeight="1">
      <c r="A3" s="35"/>
      <c r="B3" s="35"/>
      <c r="C3" s="35"/>
      <c r="D3" s="35"/>
      <c r="E3" s="35"/>
    </row>
    <row r="4" spans="1:7">
      <c r="A4" t="s">
        <v>93</v>
      </c>
      <c r="D4" s="28" t="s">
        <v>49</v>
      </c>
    </row>
    <row r="5" spans="1:7" ht="135">
      <c r="A5" s="93"/>
      <c r="B5" s="94"/>
      <c r="C5" s="27" t="s">
        <v>60</v>
      </c>
      <c r="D5" s="27" t="s">
        <v>61</v>
      </c>
    </row>
    <row r="6" spans="1:7">
      <c r="A6" s="92" t="s">
        <v>58</v>
      </c>
      <c r="B6" s="92"/>
      <c r="C6" s="3">
        <v>0.04</v>
      </c>
      <c r="D6" s="3">
        <f>C6*47</f>
        <v>1.8800000000000001</v>
      </c>
    </row>
    <row r="7" spans="1:7">
      <c r="A7" s="92" t="s">
        <v>59</v>
      </c>
      <c r="B7" s="92"/>
      <c r="C7" s="3">
        <v>0.11</v>
      </c>
      <c r="D7" s="3">
        <f>C7*47</f>
        <v>5.17</v>
      </c>
    </row>
    <row r="8" spans="1:7">
      <c r="A8" s="95" t="s">
        <v>75</v>
      </c>
      <c r="B8" s="96"/>
      <c r="C8" s="3">
        <v>0.01</v>
      </c>
      <c r="D8" s="3">
        <v>0.49</v>
      </c>
    </row>
    <row r="9" spans="1:7">
      <c r="A9" s="92" t="s">
        <v>47</v>
      </c>
      <c r="B9" s="92"/>
      <c r="C9" s="3">
        <f>C6+C7</f>
        <v>0.15</v>
      </c>
      <c r="D9" s="3">
        <f>D6+D7+D8</f>
        <v>7.54</v>
      </c>
    </row>
    <row r="14" spans="1:7">
      <c r="A14" t="s">
        <v>96</v>
      </c>
    </row>
    <row r="15" spans="1:7" ht="28.5" customHeight="1">
      <c r="A15" s="75" t="s">
        <v>48</v>
      </c>
      <c r="B15" s="77"/>
      <c r="C15" s="3" t="s">
        <v>49</v>
      </c>
    </row>
    <row r="16" spans="1:7" ht="17.25">
      <c r="A16" s="97" t="s">
        <v>50</v>
      </c>
      <c r="B16" s="97"/>
      <c r="C16" s="23">
        <f>D9*30%</f>
        <v>2.262</v>
      </c>
      <c r="D16" s="17"/>
    </row>
    <row r="17" spans="1:7" ht="17.25">
      <c r="A17" s="97" t="s">
        <v>51</v>
      </c>
      <c r="B17" s="97"/>
      <c r="C17" s="23">
        <f>D9*0.5</f>
        <v>3.77</v>
      </c>
      <c r="D17" s="17"/>
    </row>
    <row r="18" spans="1:7" ht="17.25">
      <c r="A18" s="97" t="s">
        <v>52</v>
      </c>
      <c r="B18" s="97"/>
      <c r="C18" s="23">
        <f>D9*70%</f>
        <v>5.2779999999999996</v>
      </c>
      <c r="D18" s="17"/>
    </row>
    <row r="19" spans="1:7" ht="17.25">
      <c r="A19" s="97" t="s">
        <v>53</v>
      </c>
      <c r="B19" s="97"/>
      <c r="C19" s="23">
        <v>7.54</v>
      </c>
      <c r="D19" s="17"/>
    </row>
    <row r="20" spans="1:7">
      <c r="A20" s="97">
        <v>4</v>
      </c>
      <c r="B20" s="97"/>
      <c r="C20" s="23">
        <v>7.54</v>
      </c>
      <c r="D20" s="17"/>
    </row>
    <row r="21" spans="1:7">
      <c r="A21" s="97">
        <v>5</v>
      </c>
      <c r="B21" s="97"/>
      <c r="C21" s="23">
        <v>7.54</v>
      </c>
      <c r="D21" s="17"/>
    </row>
    <row r="22" spans="1:7">
      <c r="A22" s="97">
        <v>6</v>
      </c>
      <c r="B22" s="97"/>
      <c r="C22" s="23">
        <v>7.54</v>
      </c>
      <c r="D22" s="17"/>
    </row>
    <row r="23" spans="1:7">
      <c r="A23" s="97">
        <v>7</v>
      </c>
      <c r="B23" s="97"/>
      <c r="C23" s="23">
        <v>7.54</v>
      </c>
      <c r="D23" s="17"/>
    </row>
    <row r="24" spans="1:7">
      <c r="A24" s="97">
        <v>8</v>
      </c>
      <c r="B24" s="97"/>
      <c r="C24" s="23">
        <v>7.54</v>
      </c>
      <c r="D24" s="17"/>
    </row>
    <row r="25" spans="1:7">
      <c r="A25" s="97">
        <v>9</v>
      </c>
      <c r="B25" s="97"/>
      <c r="C25" s="23">
        <v>7.54</v>
      </c>
      <c r="D25" s="17"/>
    </row>
    <row r="26" spans="1:7">
      <c r="A26" s="97">
        <v>10</v>
      </c>
      <c r="B26" s="97"/>
      <c r="C26" s="23">
        <v>7.54</v>
      </c>
      <c r="D26" s="17"/>
    </row>
    <row r="27" spans="1:7">
      <c r="A27" s="97" t="s">
        <v>47</v>
      </c>
      <c r="B27" s="97"/>
      <c r="C27" s="23">
        <f>SUM(C16:C26)</f>
        <v>71.63000000000001</v>
      </c>
      <c r="D27" s="17"/>
    </row>
    <row r="30" spans="1:7">
      <c r="A30" s="61" t="s">
        <v>62</v>
      </c>
      <c r="B30" s="61"/>
      <c r="C30" s="61"/>
      <c r="D30" s="61"/>
      <c r="E30" s="61"/>
      <c r="F30" s="61"/>
      <c r="G30" s="61"/>
    </row>
    <row r="31" spans="1:7">
      <c r="A31" s="61"/>
      <c r="B31" s="61"/>
      <c r="C31" s="61"/>
      <c r="D31" s="61"/>
      <c r="E31" s="61"/>
      <c r="F31" s="61"/>
      <c r="G31" s="61"/>
    </row>
    <row r="32" spans="1:7">
      <c r="A32" s="61"/>
      <c r="B32" s="61"/>
      <c r="C32" s="61"/>
      <c r="D32" s="61"/>
      <c r="E32" s="61"/>
      <c r="F32" s="61"/>
      <c r="G32" s="61"/>
    </row>
    <row r="33" spans="1:7">
      <c r="A33" s="61" t="s">
        <v>54</v>
      </c>
      <c r="B33" s="61"/>
      <c r="C33" s="61"/>
      <c r="D33" s="61"/>
      <c r="E33" s="61"/>
      <c r="F33" s="61"/>
      <c r="G33" s="61"/>
    </row>
    <row r="34" spans="1:7">
      <c r="A34" s="61"/>
      <c r="B34" s="61"/>
      <c r="C34" s="61"/>
      <c r="D34" s="61"/>
      <c r="E34" s="61"/>
      <c r="F34" s="61"/>
      <c r="G34" s="61"/>
    </row>
    <row r="35" spans="1:7">
      <c r="A35" s="61"/>
      <c r="B35" s="61"/>
      <c r="C35" s="61"/>
      <c r="D35" s="61"/>
      <c r="E35" s="61"/>
      <c r="F35" s="61"/>
      <c r="G35" s="61"/>
    </row>
    <row r="36" spans="1:7">
      <c r="A36" s="61" t="s">
        <v>55</v>
      </c>
      <c r="B36" s="61"/>
      <c r="C36" s="61"/>
      <c r="D36" s="61"/>
      <c r="E36" s="61"/>
      <c r="F36" s="61"/>
      <c r="G36" s="61"/>
    </row>
    <row r="37" spans="1:7">
      <c r="A37" s="61"/>
      <c r="B37" s="61"/>
      <c r="C37" s="61"/>
      <c r="D37" s="61"/>
      <c r="E37" s="61"/>
      <c r="F37" s="61"/>
      <c r="G37" s="61"/>
    </row>
    <row r="38" spans="1:7">
      <c r="A38" s="61"/>
      <c r="B38" s="61"/>
      <c r="C38" s="61"/>
      <c r="D38" s="61"/>
      <c r="E38" s="61"/>
      <c r="F38" s="61"/>
      <c r="G38" s="61"/>
    </row>
    <row r="39" spans="1:7">
      <c r="A39" s="61" t="s">
        <v>56</v>
      </c>
      <c r="B39" s="61"/>
      <c r="C39" s="61"/>
      <c r="D39" s="61"/>
      <c r="E39" s="61"/>
      <c r="F39" s="61"/>
      <c r="G39" s="61"/>
    </row>
    <row r="40" spans="1:7">
      <c r="A40" s="61"/>
      <c r="B40" s="61"/>
      <c r="C40" s="61"/>
      <c r="D40" s="61"/>
      <c r="E40" s="61"/>
      <c r="F40" s="61"/>
      <c r="G40" s="61"/>
    </row>
    <row r="41" spans="1:7">
      <c r="A41" s="61"/>
      <c r="B41" s="61"/>
      <c r="C41" s="61"/>
      <c r="D41" s="61"/>
      <c r="E41" s="61"/>
      <c r="F41" s="61"/>
      <c r="G41" s="61"/>
    </row>
  </sheetData>
  <mergeCells count="23">
    <mergeCell ref="A27:B27"/>
    <mergeCell ref="A30:G32"/>
    <mergeCell ref="A33:G35"/>
    <mergeCell ref="A36:G38"/>
    <mergeCell ref="A39:G4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:E2"/>
    <mergeCell ref="A9:B9"/>
    <mergeCell ref="A7:B7"/>
    <mergeCell ref="A6:B6"/>
    <mergeCell ref="A5:B5"/>
    <mergeCell ref="A8:B8"/>
  </mergeCells>
  <pageMargins left="0.7" right="0.7" top="0.75" bottom="0.75" header="0.3" footer="0.3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topLeftCell="A10" workbookViewId="0">
      <selection activeCell="A18" sqref="A18"/>
    </sheetView>
  </sheetViews>
  <sheetFormatPr defaultRowHeight="15"/>
  <cols>
    <col min="1" max="1" width="14.5703125" customWidth="1"/>
    <col min="2" max="2" width="12.85546875" customWidth="1"/>
    <col min="3" max="3" width="11" customWidth="1"/>
    <col min="4" max="4" width="15.5703125" customWidth="1"/>
    <col min="5" max="5" width="18.42578125" customWidth="1"/>
  </cols>
  <sheetData>
    <row r="1" spans="1:6" ht="15.75">
      <c r="A1" s="1" t="s">
        <v>63</v>
      </c>
      <c r="F1" t="s">
        <v>84</v>
      </c>
    </row>
    <row r="3" spans="1:6">
      <c r="A3" t="s">
        <v>90</v>
      </c>
      <c r="B3" t="s">
        <v>72</v>
      </c>
      <c r="C3" s="26"/>
    </row>
    <row r="4" spans="1:6" ht="105">
      <c r="A4" s="25" t="s">
        <v>64</v>
      </c>
      <c r="B4" s="99" t="s">
        <v>73</v>
      </c>
      <c r="C4" s="99"/>
      <c r="D4" s="25" t="s">
        <v>65</v>
      </c>
      <c r="E4" s="25" t="s">
        <v>74</v>
      </c>
      <c r="F4" s="29"/>
    </row>
    <row r="5" spans="1:6" ht="30">
      <c r="A5" s="25" t="s">
        <v>66</v>
      </c>
      <c r="B5" s="100">
        <v>3553</v>
      </c>
      <c r="C5" s="100"/>
      <c r="D5" s="3">
        <v>8.3000000000000007</v>
      </c>
      <c r="E5" s="23">
        <f>B5/1000000*D5</f>
        <v>2.9489900000000003E-2</v>
      </c>
      <c r="F5" s="30"/>
    </row>
    <row r="6" spans="1:6" ht="30">
      <c r="A6" s="25" t="s">
        <v>67</v>
      </c>
      <c r="B6" s="100">
        <v>1232</v>
      </c>
      <c r="C6" s="100"/>
      <c r="D6" s="3">
        <v>15.6</v>
      </c>
      <c r="E6" s="23">
        <f t="shared" ref="E6:E7" si="0">B6/1000000*D6</f>
        <v>1.9219199999999999E-2</v>
      </c>
    </row>
    <row r="7" spans="1:6" ht="45">
      <c r="A7" s="25" t="s">
        <v>68</v>
      </c>
      <c r="B7" s="100">
        <v>652</v>
      </c>
      <c r="C7" s="100"/>
      <c r="D7" s="3">
        <v>15.6</v>
      </c>
      <c r="E7" s="23">
        <f t="shared" si="0"/>
        <v>1.01712E-2</v>
      </c>
    </row>
    <row r="8" spans="1:6">
      <c r="A8" s="66" t="s">
        <v>32</v>
      </c>
      <c r="B8" s="79"/>
      <c r="C8" s="79"/>
      <c r="D8" s="79"/>
      <c r="E8" s="23">
        <f>E5+E6+E7</f>
        <v>5.8880300000000003E-2</v>
      </c>
    </row>
    <row r="9" spans="1:6" ht="60.75" customHeight="1">
      <c r="A9" s="98" t="s">
        <v>69</v>
      </c>
      <c r="B9" s="90"/>
      <c r="C9" s="90"/>
      <c r="D9" s="90"/>
      <c r="E9" s="90"/>
      <c r="F9" s="90"/>
    </row>
    <row r="10" spans="1:6" ht="17.25">
      <c r="A10" s="36"/>
      <c r="B10" s="34"/>
      <c r="C10" s="34"/>
      <c r="D10" s="34"/>
      <c r="E10" s="34"/>
      <c r="F10" s="34"/>
    </row>
    <row r="11" spans="1:6">
      <c r="A11" t="s">
        <v>91</v>
      </c>
      <c r="B11" s="34"/>
      <c r="C11" s="34"/>
      <c r="D11" s="34"/>
      <c r="E11" s="34"/>
      <c r="F11" s="34"/>
    </row>
    <row r="12" spans="1:6" ht="90">
      <c r="A12" s="25" t="s">
        <v>98</v>
      </c>
      <c r="B12" s="23">
        <f>0.08*47</f>
        <v>3.7600000000000002</v>
      </c>
    </row>
    <row r="13" spans="1:6">
      <c r="A13" s="26"/>
    </row>
    <row r="14" spans="1:6">
      <c r="A14" s="26"/>
    </row>
    <row r="15" spans="1:6">
      <c r="A15" s="26" t="s">
        <v>92</v>
      </c>
    </row>
    <row r="16" spans="1:6" ht="90">
      <c r="A16" s="25" t="s">
        <v>70</v>
      </c>
      <c r="B16" s="25" t="s">
        <v>71</v>
      </c>
      <c r="C16" s="25" t="s">
        <v>97</v>
      </c>
    </row>
    <row r="17" spans="1:3">
      <c r="A17" s="25">
        <v>0.06</v>
      </c>
      <c r="B17" s="24">
        <v>0.13</v>
      </c>
      <c r="C17" s="23">
        <f>A17*B17</f>
        <v>7.7999999999999996E-3</v>
      </c>
    </row>
    <row r="18" spans="1:3">
      <c r="A18" s="26"/>
    </row>
  </sheetData>
  <mergeCells count="6">
    <mergeCell ref="A9:F9"/>
    <mergeCell ref="B4:C4"/>
    <mergeCell ref="B5:C5"/>
    <mergeCell ref="B6:C6"/>
    <mergeCell ref="B7:C7"/>
    <mergeCell ref="A8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2</vt:i4>
      </vt:variant>
    </vt:vector>
  </HeadingPairs>
  <TitlesOfParts>
    <vt:vector size="6" baseType="lpstr">
      <vt:lpstr>wpływ na jst manipulacyjna</vt:lpstr>
      <vt:lpstr>wpływ na jst egzekucyjna </vt:lpstr>
      <vt:lpstr>Suma</vt:lpstr>
      <vt:lpstr>Wydatki</vt:lpstr>
      <vt:lpstr>'wpływ na jst egzekucyjna '!Obszar_wydruku</vt:lpstr>
      <vt:lpstr>'wpływ na jst manipulacyjna'!Obszar_wydruku</vt:lpstr>
    </vt:vector>
  </TitlesOfParts>
  <Company>Ministerstwo Finansów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Kamieniecka Ewa</dc:creator>
  <cp:lastModifiedBy>apc</cp:lastModifiedBy>
  <cp:lastPrinted>2017-07-21T08:01:59Z</cp:lastPrinted>
  <dcterms:created xsi:type="dcterms:W3CDTF">2017-07-18T09:27:16Z</dcterms:created>
  <dcterms:modified xsi:type="dcterms:W3CDTF">2018-04-10T10:17:34Z</dcterms:modified>
</cp:coreProperties>
</file>